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G:\Proposals\Indianapolis Proposals (Draft and Final)\I\IDOA\P26959 - RFP 23-74542 - Keystone Corridor GW Contamination VI Mitigation\Proposal Response\"/>
    </mc:Choice>
  </mc:AlternateContent>
  <xr:revisionPtr revIDLastSave="0" documentId="13_ncr:1_{B25742CD-6CEC-4EC3-AF29-1E8396E5786E}" xr6:coauthVersionLast="47" xr6:coauthVersionMax="47" xr10:uidLastSave="{00000000-0000-0000-0000-000000000000}"/>
  <bookViews>
    <workbookView xWindow="-108" yWindow="-108" windowWidth="23256" windowHeight="12576" activeTab="1" xr2:uid="{C0171DEE-0F2A-43BE-B3BE-D6DDC7FE483C}"/>
  </bookViews>
  <sheets>
    <sheet name="Instruction" sheetId="3" r:id="rId1"/>
    <sheet name="Cost Proposal" sheetId="12" r:id="rId2"/>
    <sheet name="Cost Summary" sheetId="2" r:id="rId3"/>
  </sheets>
  <externalReferences>
    <externalReference r:id="rId4"/>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0" i="12" l="1"/>
  <c r="B12" i="2"/>
  <c r="B13" i="2"/>
  <c r="B8" i="2"/>
  <c r="B9" i="2"/>
  <c r="B10" i="2"/>
  <c r="B11" i="2"/>
  <c r="B7" i="2"/>
  <c r="O11" i="12"/>
  <c r="L11" i="12"/>
  <c r="I11" i="12"/>
  <c r="B14" i="2"/>
  <c r="B6" i="2"/>
  <c r="O10" i="12"/>
  <c r="L10" i="12"/>
  <c r="E10" i="12" l="1"/>
  <c r="F10" i="12" s="1"/>
  <c r="E12" i="12"/>
  <c r="F12" i="12" s="1"/>
  <c r="E11" i="12"/>
  <c r="F11" i="12" s="1"/>
  <c r="P11" i="12" s="1"/>
  <c r="C7" i="2" s="1"/>
  <c r="H12" i="12" l="1"/>
  <c r="I12" i="12" s="1"/>
  <c r="P10" i="12"/>
  <c r="C6" i="2" l="1"/>
  <c r="K12" i="12"/>
  <c r="L12" i="12" s="1"/>
  <c r="N12" i="12" l="1"/>
  <c r="O12" i="12" s="1"/>
  <c r="P12" i="12" l="1"/>
  <c r="C8" i="2" l="1"/>
  <c r="E16" i="12" l="1"/>
  <c r="F16" i="12" s="1"/>
  <c r="E17" i="12"/>
  <c r="F17" i="12" s="1"/>
  <c r="E18" i="12"/>
  <c r="F18" i="12" s="1"/>
  <c r="H18" i="12" l="1"/>
  <c r="I18" i="12" s="1"/>
  <c r="H17" i="12"/>
  <c r="I17" i="12" s="1"/>
  <c r="H16" i="12"/>
  <c r="I16" i="12" s="1"/>
  <c r="E14" i="12"/>
  <c r="F14" i="12" s="1"/>
  <c r="E15" i="12" l="1"/>
  <c r="F15" i="12" s="1"/>
  <c r="N18" i="12"/>
  <c r="O18" i="12" s="1"/>
  <c r="K18" i="12"/>
  <c r="L18" i="12" s="1"/>
  <c r="H14" i="12"/>
  <c r="I14" i="12" s="1"/>
  <c r="K17" i="12"/>
  <c r="L17" i="12" s="1"/>
  <c r="K16" i="12"/>
  <c r="L16" i="12" s="1"/>
  <c r="P18" i="12" l="1"/>
  <c r="C14" i="2" s="1"/>
  <c r="N14" i="12"/>
  <c r="O14" i="12" s="1"/>
  <c r="K14" i="12"/>
  <c r="L14" i="12" s="1"/>
  <c r="H15" i="12"/>
  <c r="I15" i="12" s="1"/>
  <c r="N17" i="12"/>
  <c r="O17" i="12" s="1"/>
  <c r="P17" i="12" s="1"/>
  <c r="C13" i="2" s="1"/>
  <c r="N16" i="12"/>
  <c r="O16" i="12" s="1"/>
  <c r="P16" i="12" s="1"/>
  <c r="C12" i="2" s="1"/>
  <c r="P14" i="12" l="1"/>
  <c r="C10" i="2" s="1"/>
  <c r="K15" i="12"/>
  <c r="L15" i="12" s="1"/>
  <c r="N15" i="12" l="1"/>
  <c r="O15" i="12" s="1"/>
  <c r="P15" i="12" s="1"/>
  <c r="C11" i="2" s="1"/>
  <c r="E13" i="12" l="1"/>
  <c r="F13" i="12" s="1"/>
  <c r="F19" i="12" l="1"/>
  <c r="H13" i="12"/>
  <c r="I13" i="12" s="1"/>
  <c r="I19" i="12" s="1"/>
  <c r="K13" i="12" l="1"/>
  <c r="L13" i="12" s="1"/>
  <c r="L19" i="12" s="1"/>
  <c r="N13" i="12" l="1"/>
  <c r="O13" i="12" s="1"/>
  <c r="O19" i="12" s="1"/>
  <c r="P13" i="12" l="1"/>
  <c r="C9" i="2" l="1"/>
  <c r="C16" i="2" s="1"/>
  <c r="P19" i="12"/>
</calcChain>
</file>

<file path=xl/sharedStrings.xml><?xml version="1.0" encoding="utf-8"?>
<sst xmlns="http://schemas.openxmlformats.org/spreadsheetml/2006/main" count="53" uniqueCount="45">
  <si>
    <t>Year 1 Total</t>
  </si>
  <si>
    <t>Year 2 Total</t>
  </si>
  <si>
    <t>Year 3 Total</t>
  </si>
  <si>
    <t>Year 4 Total</t>
  </si>
  <si>
    <t>Instructions</t>
  </si>
  <si>
    <t>3. The Cost Proposal must be submitted in the original format.  Any attempt to manipulate the format of the Cost Proposal document, attach caveats to pricing, or submit pricing that deviates from the current format will put your proposal at risk.</t>
  </si>
  <si>
    <t>Worksheet Descriptions</t>
  </si>
  <si>
    <t xml:space="preserve">This tab will be used to assign cost points.  There is no response necessary on this worksheet. </t>
  </si>
  <si>
    <t>Cost Proposal - Attachment D</t>
  </si>
  <si>
    <t>Unit of Measure (UOM)</t>
  </si>
  <si>
    <t>Unit Cost Year 1</t>
  </si>
  <si>
    <t>Year 1</t>
  </si>
  <si>
    <t>Unit Cost Year 2</t>
  </si>
  <si>
    <t>Year 2</t>
  </si>
  <si>
    <t>Unit Cost Year 3</t>
  </si>
  <si>
    <t>Unit Cost Year 4</t>
  </si>
  <si>
    <t>Type of Expenditure / Description</t>
  </si>
  <si>
    <r>
      <t xml:space="preserve">2. Pricing proposed must correspond directly to the tasks and schedule as described in the Scope of Work (Attachment K).  Prices must be </t>
    </r>
    <r>
      <rPr>
        <b/>
        <sz val="11"/>
        <color theme="1"/>
        <rFont val="Garamond"/>
        <family val="1"/>
      </rPr>
      <t>ALL INCLUSIVE.</t>
    </r>
  </si>
  <si>
    <r>
      <t xml:space="preserve">1. Respondents should only populate the </t>
    </r>
    <r>
      <rPr>
        <b/>
        <sz val="11"/>
        <color theme="1"/>
        <rFont val="Garamond"/>
        <family val="1"/>
      </rPr>
      <t>YELLOW</t>
    </r>
    <r>
      <rPr>
        <sz val="11"/>
        <color theme="1"/>
        <rFont val="Garamond"/>
        <family val="1"/>
      </rPr>
      <t xml:space="preserve"> shaded cells in the Cost Proposal tab.  Note that the blue and green cells will populate automatically.  Submit a working Excel file with your proposal.  Proposals submitted without a working copy of this Excel file may be deemed unresponsive.  </t>
    </r>
  </si>
  <si>
    <r>
      <t xml:space="preserve">Cost Proposal: </t>
    </r>
    <r>
      <rPr>
        <sz val="11"/>
        <color theme="1"/>
        <rFont val="Garamond"/>
        <family val="1"/>
      </rPr>
      <t xml:space="preserve">This worksheet requests completion of the unit cost for each type of expenditure listed. </t>
    </r>
  </si>
  <si>
    <t>AMOUNT (Years 1-4)</t>
  </si>
  <si>
    <t>TOTAL BID AMOUNT (4 YEAR)</t>
  </si>
  <si>
    <t>Cost Summary - Four Year Term</t>
  </si>
  <si>
    <t>TOTAL COST (Years 1 - 4)</t>
  </si>
  <si>
    <t>Year 3</t>
  </si>
  <si>
    <t>Year 4</t>
  </si>
  <si>
    <t>Keystone Corridor Groundwater Contamination Vapor Intrusion Mitigation System Operation and Maintenance Services RFP 23-74542</t>
  </si>
  <si>
    <t>ANNUALLY</t>
  </si>
  <si>
    <t xml:space="preserve">Task 3: Reporting </t>
  </si>
  <si>
    <t>EACH</t>
  </si>
  <si>
    <t>Tasks</t>
  </si>
  <si>
    <t xml:space="preserve">Please populate the YELLOW-SHADED CELLS with the unit cost for each task.  Unit price must be ALL INCLUSIVE.  Note that the blue and green-shaded cells will populate automatically.  </t>
  </si>
  <si>
    <t>RESPONDENT NAME</t>
  </si>
  <si>
    <t xml:space="preserve">Task 1b: Teleconference Meetings </t>
  </si>
  <si>
    <t>Estimated Qty</t>
  </si>
  <si>
    <t xml:space="preserve">VIMS Replacements </t>
  </si>
  <si>
    <t>Task 2: Operations and Maintenance - VIMS Inspection</t>
  </si>
  <si>
    <t>Additional Inspections / Emergency Maintenance (System Failure)</t>
  </si>
  <si>
    <t>Residential Fans</t>
  </si>
  <si>
    <t>Commercial Fans</t>
  </si>
  <si>
    <r>
      <rPr>
        <b/>
        <sz val="11"/>
        <color rgb="FFFF0000"/>
        <rFont val="Garamond"/>
        <family val="1"/>
      </rPr>
      <t>IMPORTANT:</t>
    </r>
    <r>
      <rPr>
        <b/>
        <sz val="11"/>
        <color theme="1"/>
        <rFont val="Garamond"/>
        <family val="1"/>
      </rPr>
      <t xml:space="preserve"> Please verify that the total in cell C16 is used when completing the Minority and Women Business Subcontractor Commitment Form (Attachment A), the Indiana Veteran Owned Small Business Subcontractor Commitment Form (Attachment A1), and the Indiana Economic Impact Form (Attachment C). </t>
    </r>
  </si>
  <si>
    <r>
      <rPr>
        <b/>
        <sz val="11"/>
        <color theme="1"/>
        <rFont val="Garamond"/>
        <family val="1"/>
      </rPr>
      <t>Cost Summary:</t>
    </r>
    <r>
      <rPr>
        <sz val="11"/>
        <color theme="1"/>
        <rFont val="Garamond"/>
        <family val="1"/>
      </rPr>
      <t xml:space="preserve"> The Cost Summary worksheet sums the total cost for each expenditure listed on the Cost Proposal tab/worksheet.  The Respondent will be scored on the Total Bid Amount, specifically </t>
    </r>
    <r>
      <rPr>
        <b/>
        <sz val="11"/>
        <color theme="1"/>
        <rFont val="Garamond"/>
        <family val="1"/>
      </rPr>
      <t xml:space="preserve">cell C16 </t>
    </r>
    <r>
      <rPr>
        <sz val="11"/>
        <color theme="1"/>
        <rFont val="Garamond"/>
        <family val="1"/>
      </rPr>
      <t xml:space="preserve">on the Cost Summary worksheet.  This figure should also be used when completing the Minority and Women Business Subcontractor Commitment Form (Attachment A), The Indiana Veteran Owned Small Business Subcontractor Commitment Form (Attachment A1), and the Indiana Economic Impact Form (Attachment C).  </t>
    </r>
  </si>
  <si>
    <t>Task 1: Kick-Off Meeting (Year 1 Only)</t>
  </si>
  <si>
    <t>Task 1a: Initial Site Visit (Year 1 Only)</t>
  </si>
  <si>
    <t>KERAMIDA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</si>
</sst>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3" x14ac:knownFonts="1">
    <font>
      <sz val="11"/>
      <color theme="1"/>
      <name val="Calibri"/>
      <family val="2"/>
      <scheme val="minor"/>
    </font>
    <font>
      <sz val="11"/>
      <color theme="1"/>
      <name val="Calibri"/>
      <family val="2"/>
      <scheme val="minor"/>
    </font>
    <font>
      <sz val="11"/>
      <color theme="1"/>
      <name val="Garamond"/>
      <family val="1"/>
    </font>
    <font>
      <b/>
      <sz val="11"/>
      <color theme="1"/>
      <name val="Garamond"/>
      <family val="1"/>
    </font>
    <font>
      <b/>
      <sz val="12"/>
      <color theme="1"/>
      <name val="Garamond"/>
      <family val="1"/>
    </font>
    <font>
      <b/>
      <sz val="11"/>
      <name val="Garamond"/>
      <family val="1"/>
    </font>
    <font>
      <sz val="11"/>
      <name val="Garamond"/>
      <family val="1"/>
    </font>
    <font>
      <b/>
      <sz val="14"/>
      <color theme="1"/>
      <name val="Garamond"/>
      <family val="1"/>
    </font>
    <font>
      <b/>
      <sz val="11"/>
      <color rgb="FFFF0000"/>
      <name val="Garamond"/>
      <family val="1"/>
    </font>
    <font>
      <b/>
      <sz val="11"/>
      <color theme="1"/>
      <name val="Calibri"/>
      <family val="2"/>
      <scheme val="minor"/>
    </font>
    <font>
      <b/>
      <sz val="12"/>
      <name val="Garamond"/>
      <family val="1"/>
    </font>
    <font>
      <b/>
      <sz val="12"/>
      <color theme="1"/>
      <name val="Calibri"/>
      <family val="2"/>
      <scheme val="minor"/>
    </font>
    <font>
      <sz val="11"/>
      <name val="Calibri"/>
      <family val="2"/>
      <scheme val="minor"/>
    </font>
  </fonts>
  <fills count="7">
    <fill>
      <patternFill patternType="none"/>
    </fill>
    <fill>
      <patternFill patternType="gray125"/>
    </fill>
    <fill>
      <patternFill patternType="solid">
        <fgColor theme="8" tint="0.59999389629810485"/>
        <bgColor indexed="64"/>
      </patternFill>
    </fill>
    <fill>
      <patternFill patternType="solid">
        <fgColor theme="1"/>
        <bgColor indexed="64"/>
      </patternFill>
    </fill>
    <fill>
      <patternFill patternType="solid">
        <fgColor rgb="FFFFFF99"/>
        <bgColor indexed="64"/>
      </patternFill>
    </fill>
    <fill>
      <patternFill patternType="solid">
        <fgColor theme="0"/>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44" fontId="1" fillId="0" borderId="0" applyFont="0" applyFill="0" applyBorder="0" applyAlignment="0" applyProtection="0"/>
  </cellStyleXfs>
  <cellXfs count="60">
    <xf numFmtId="0" fontId="0" fillId="0" borderId="0" xfId="0"/>
    <xf numFmtId="0" fontId="2" fillId="0" borderId="0" xfId="0" applyFont="1"/>
    <xf numFmtId="0" fontId="3" fillId="2" borderId="1" xfId="0" applyFont="1" applyFill="1" applyBorder="1" applyAlignment="1">
      <alignment horizontal="center"/>
    </xf>
    <xf numFmtId="44" fontId="2" fillId="2" borderId="1" xfId="1" applyFont="1" applyFill="1" applyBorder="1"/>
    <xf numFmtId="0" fontId="2" fillId="3" borderId="1" xfId="0" applyFont="1" applyFill="1" applyBorder="1"/>
    <xf numFmtId="0" fontId="2" fillId="0" borderId="1" xfId="0" applyFont="1" applyBorder="1" applyAlignment="1">
      <alignment wrapText="1"/>
    </xf>
    <xf numFmtId="0" fontId="4" fillId="2" borderId="1" xfId="0" applyFont="1" applyFill="1" applyBorder="1" applyAlignment="1">
      <alignment vertical="center"/>
    </xf>
    <xf numFmtId="0" fontId="3" fillId="0" borderId="1" xfId="0" applyFont="1" applyBorder="1" applyAlignment="1">
      <alignment wrapText="1"/>
    </xf>
    <xf numFmtId="0" fontId="2" fillId="3" borderId="4" xfId="0" applyFont="1" applyFill="1" applyBorder="1"/>
    <xf numFmtId="44" fontId="2" fillId="4" borderId="1" xfId="1" applyFont="1" applyFill="1" applyBorder="1" applyProtection="1">
      <protection locked="0"/>
    </xf>
    <xf numFmtId="0" fontId="2" fillId="4" borderId="4" xfId="0" applyFont="1" applyFill="1" applyBorder="1" applyAlignment="1">
      <alignment wrapText="1"/>
    </xf>
    <xf numFmtId="0" fontId="7" fillId="2" borderId="7" xfId="0" applyFont="1" applyFill="1" applyBorder="1" applyAlignment="1">
      <alignment vertical="center"/>
    </xf>
    <xf numFmtId="0" fontId="7" fillId="2" borderId="8" xfId="0" applyFont="1" applyFill="1" applyBorder="1" applyAlignment="1">
      <alignment vertical="center"/>
    </xf>
    <xf numFmtId="0" fontId="3" fillId="2" borderId="11" xfId="0" applyFont="1" applyFill="1" applyBorder="1" applyAlignment="1">
      <alignment horizontal="center" vertical="center" wrapText="1"/>
    </xf>
    <xf numFmtId="0" fontId="2" fillId="5" borderId="0" xfId="0" applyFont="1" applyFill="1"/>
    <xf numFmtId="0" fontId="3" fillId="5" borderId="0" xfId="0" applyFont="1" applyFill="1" applyAlignment="1">
      <alignment horizontal="center"/>
    </xf>
    <xf numFmtId="44" fontId="2" fillId="5" borderId="0" xfId="1" applyFont="1" applyFill="1" applyBorder="1"/>
    <xf numFmtId="0" fontId="3" fillId="5"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44" fontId="2" fillId="5" borderId="0" xfId="0" applyNumberFormat="1" applyFont="1" applyFill="1"/>
    <xf numFmtId="0" fontId="7" fillId="2" borderId="14" xfId="0" applyFont="1" applyFill="1" applyBorder="1" applyAlignment="1">
      <alignment vertical="center"/>
    </xf>
    <xf numFmtId="0" fontId="2" fillId="2" borderId="15" xfId="0" applyFont="1" applyFill="1" applyBorder="1"/>
    <xf numFmtId="0" fontId="3" fillId="0" borderId="0" xfId="0" applyFont="1" applyAlignment="1">
      <alignment horizontal="center" vertical="center"/>
    </xf>
    <xf numFmtId="0" fontId="3" fillId="5" borderId="0" xfId="0" applyFont="1" applyFill="1" applyAlignment="1">
      <alignment horizontal="center" vertical="center"/>
    </xf>
    <xf numFmtId="0" fontId="6" fillId="2" borderId="1" xfId="0" applyFont="1" applyFill="1" applyBorder="1" applyAlignment="1">
      <alignment wrapText="1"/>
    </xf>
    <xf numFmtId="0" fontId="5" fillId="0" borderId="1" xfId="0" applyFont="1" applyBorder="1" applyAlignment="1">
      <alignment horizontal="center" vertical="center" wrapText="1"/>
    </xf>
    <xf numFmtId="0" fontId="3" fillId="2" borderId="4" xfId="0" applyFont="1" applyFill="1" applyBorder="1" applyAlignment="1">
      <alignment horizontal="center"/>
    </xf>
    <xf numFmtId="0" fontId="2" fillId="2" borderId="1" xfId="0" applyFont="1" applyFill="1" applyBorder="1"/>
    <xf numFmtId="0" fontId="6" fillId="2" borderId="1" xfId="0" applyFont="1" applyFill="1" applyBorder="1" applyAlignment="1">
      <alignment horizontal="center"/>
    </xf>
    <xf numFmtId="0" fontId="6" fillId="2" borderId="1" xfId="1" applyNumberFormat="1" applyFont="1" applyFill="1" applyBorder="1" applyAlignment="1" applyProtection="1">
      <alignment horizontal="center"/>
    </xf>
    <xf numFmtId="0" fontId="3" fillId="6" borderId="1" xfId="0" applyFont="1" applyFill="1" applyBorder="1" applyAlignment="1">
      <alignment horizontal="center" vertical="center" wrapText="1"/>
    </xf>
    <xf numFmtId="44" fontId="2" fillId="6" borderId="1" xfId="0" applyNumberFormat="1" applyFont="1" applyFill="1" applyBorder="1"/>
    <xf numFmtId="0" fontId="7" fillId="2" borderId="2" xfId="0" applyFont="1" applyFill="1" applyBorder="1" applyAlignment="1">
      <alignment vertical="center"/>
    </xf>
    <xf numFmtId="44" fontId="7" fillId="2" borderId="3" xfId="1" applyFont="1" applyFill="1" applyBorder="1" applyAlignment="1">
      <alignment vertical="center"/>
    </xf>
    <xf numFmtId="0" fontId="8" fillId="0" borderId="0" xfId="0" applyFont="1"/>
    <xf numFmtId="0" fontId="3" fillId="5" borderId="0" xfId="0" applyFont="1" applyFill="1" applyAlignment="1">
      <alignment vertical="center"/>
    </xf>
    <xf numFmtId="0" fontId="7" fillId="2" borderId="6" xfId="0" applyFont="1" applyFill="1" applyBorder="1" applyAlignment="1">
      <alignment vertical="center" wrapText="1"/>
    </xf>
    <xf numFmtId="44" fontId="3" fillId="6" borderId="1" xfId="1" applyFont="1" applyFill="1" applyBorder="1"/>
    <xf numFmtId="0" fontId="8" fillId="0" borderId="0" xfId="0" applyFont="1" applyAlignment="1">
      <alignment horizontal="right"/>
    </xf>
    <xf numFmtId="0" fontId="2" fillId="0" borderId="0" xfId="0" applyFont="1" applyProtection="1">
      <protection locked="0"/>
    </xf>
    <xf numFmtId="0" fontId="2" fillId="2" borderId="1" xfId="0" applyFont="1" applyFill="1" applyBorder="1" applyAlignment="1">
      <alignment horizontal="left" indent="1"/>
    </xf>
    <xf numFmtId="0" fontId="6" fillId="2" borderId="1" xfId="0" applyFont="1" applyFill="1" applyBorder="1" applyAlignment="1">
      <alignment horizontal="left" wrapText="1" indent="1"/>
    </xf>
    <xf numFmtId="0" fontId="6" fillId="2" borderId="1" xfId="0" applyFont="1" applyFill="1" applyBorder="1" applyAlignment="1">
      <alignment horizontal="left"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0" fillId="0" borderId="10" xfId="0"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10" fillId="2" borderId="1" xfId="0" applyFont="1" applyFill="1" applyBorder="1" applyAlignment="1">
      <alignment vertical="top" wrapText="1"/>
    </xf>
    <xf numFmtId="0" fontId="11" fillId="2" borderId="1" xfId="0" applyFont="1" applyFill="1" applyBorder="1" applyAlignment="1">
      <alignment vertical="top" wrapText="1"/>
    </xf>
    <xf numFmtId="0" fontId="6" fillId="4" borderId="1" xfId="0" applyFont="1" applyFill="1" applyBorder="1" applyProtection="1">
      <protection locked="0"/>
    </xf>
    <xf numFmtId="0" fontId="12" fillId="4" borderId="1" xfId="0" applyFont="1" applyFill="1" applyBorder="1" applyProtection="1">
      <protection locked="0"/>
    </xf>
    <xf numFmtId="0" fontId="3" fillId="2" borderId="12" xfId="0" applyFont="1" applyFill="1" applyBorder="1" applyAlignment="1">
      <alignment wrapText="1"/>
    </xf>
    <xf numFmtId="0" fontId="9" fillId="2" borderId="13" xfId="0" applyFont="1" applyFill="1" applyBorder="1" applyAlignment="1">
      <alignment wrapText="1"/>
    </xf>
    <xf numFmtId="0" fontId="3" fillId="2" borderId="16" xfId="0" applyFont="1" applyFill="1" applyBorder="1" applyAlignment="1">
      <alignment horizontal="left" vertical="center" wrapText="1"/>
    </xf>
    <xf numFmtId="0" fontId="3" fillId="2" borderId="17" xfId="0" applyFont="1" applyFill="1" applyBorder="1" applyAlignment="1">
      <alignment horizontal="left" vertical="center" wrapText="1"/>
    </xf>
    <xf numFmtId="0" fontId="3" fillId="2" borderId="18" xfId="0" applyFont="1" applyFill="1" applyBorder="1" applyAlignment="1">
      <alignment horizontal="left" vertical="center" wrapText="1"/>
    </xf>
    <xf numFmtId="0" fontId="3" fillId="2" borderId="19" xfId="0" applyFont="1" applyFill="1" applyBorder="1" applyAlignment="1">
      <alignment horizontal="left" vertical="center" wrapText="1"/>
    </xf>
  </cellXfs>
  <cellStyles count="2">
    <cellStyle name="Currency" xfId="1" builtinId="4"/>
    <cellStyle name="Normal"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G:\Proposals\Indianapolis%20Proposals%20(Draft%20and%20Final)\I\IDOA\P26959%20-%20RFP%2023-74542%20-%20Keystone%20Corridor%20GW%20Contamination%20VI%20Mitigation\P26959%20-%20Task%201%20to%203%20-%20Keystone%20VI%20OM%20Cost%20Estimate.xlsx" TargetMode="External"/><Relationship Id="rId1" Type="http://schemas.openxmlformats.org/officeDocument/2006/relationships/externalLinkPath" Target="/Proposals/Indianapolis%20Proposals%20(Draft%20and%20Final)/I/IDOA/P26959%20-%20RFP%2023-74542%20-%20Keystone%20Corridor%20GW%20Contamination%20VI%20Mitigation/P26959%20-%20Task%201%20to%203%20-%20Keystone%20VI%20OM%20Cost%20Estim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irections"/>
      <sheetName val="Summary"/>
      <sheetName val="Labor Budget"/>
      <sheetName val="Expenses Budget"/>
      <sheetName val="VIMS Eq"/>
      <sheetName val="SS"/>
      <sheetName val="Material (RES)"/>
      <sheetName val="Material (Comm)"/>
      <sheetName val="KEI Drill (A)"/>
      <sheetName val="KEI Drill (B)"/>
      <sheetName val="KEI Drill (C)"/>
      <sheetName val="Laboratory A"/>
      <sheetName val="Laboratory B"/>
      <sheetName val="Laboratory C"/>
      <sheetName val="KEI Injection Cost Spreadsheet"/>
      <sheetName val="Rate Tables"/>
    </sheetNames>
    <sheetDataSet>
      <sheetData sheetId="0"/>
      <sheetData sheetId="1">
        <row r="31">
          <cell r="D31">
            <v>600</v>
          </cell>
          <cell r="E31">
            <v>11867.5</v>
          </cell>
          <cell r="F31">
            <v>250</v>
          </cell>
          <cell r="G31">
            <v>10216.875</v>
          </cell>
          <cell r="H31">
            <v>370</v>
          </cell>
          <cell r="I31">
            <v>3607.5</v>
          </cell>
          <cell r="J31">
            <v>1158.0550000000001</v>
          </cell>
          <cell r="K31">
            <v>1158.0550000000001</v>
          </cell>
          <cell r="L31">
            <v>3320</v>
          </cell>
        </row>
        <row r="32">
          <cell r="F32">
            <v>262.5</v>
          </cell>
          <cell r="G32">
            <v>10727.71875</v>
          </cell>
          <cell r="H32">
            <v>388.5</v>
          </cell>
          <cell r="I32">
            <v>3787.875</v>
          </cell>
          <cell r="J32">
            <v>1215.95775</v>
          </cell>
          <cell r="K32">
            <v>1215.95775</v>
          </cell>
          <cell r="L32">
            <v>3486</v>
          </cell>
        </row>
        <row r="33">
          <cell r="F33">
            <v>275.625</v>
          </cell>
          <cell r="G33">
            <v>11264.104687500001</v>
          </cell>
          <cell r="H33">
            <v>407.92500000000001</v>
          </cell>
          <cell r="I33">
            <v>3977.2687500000002</v>
          </cell>
          <cell r="J33">
            <v>1276.7556375000001</v>
          </cell>
          <cell r="K33">
            <v>1276.7556375000001</v>
          </cell>
          <cell r="L33">
            <v>3660.2650000000003</v>
          </cell>
        </row>
        <row r="34">
          <cell r="F34">
            <v>289.40625</v>
          </cell>
          <cell r="G34">
            <v>11827.309921875001</v>
          </cell>
          <cell r="H34">
            <v>428.32125000000002</v>
          </cell>
          <cell r="I34">
            <v>4176.1321875000003</v>
          </cell>
          <cell r="J34">
            <v>1340.5934193750002</v>
          </cell>
          <cell r="K34">
            <v>1340.5934193750002</v>
          </cell>
          <cell r="L34">
            <v>3843.2782500000003</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F1F8A-C099-4353-BC5A-3D5C0BFF9031}">
  <dimension ref="B1:B11"/>
  <sheetViews>
    <sheetView showGridLines="0" zoomScale="90" zoomScaleNormal="90" workbookViewId="0">
      <selection activeCell="B7" sqref="B7"/>
    </sheetView>
  </sheetViews>
  <sheetFormatPr defaultColWidth="9.109375" defaultRowHeight="14.4" x14ac:dyDescent="0.3"/>
  <cols>
    <col min="1" max="1" width="9.109375" style="1"/>
    <col min="2" max="2" width="110.33203125" style="1" customWidth="1"/>
    <col min="3" max="16384" width="9.109375" style="1"/>
  </cols>
  <sheetData>
    <row r="1" spans="2:2" ht="15" thickBot="1" x14ac:dyDescent="0.35"/>
    <row r="2" spans="2:2" ht="47.4" customHeight="1" x14ac:dyDescent="0.3">
      <c r="B2" s="38" t="s">
        <v>26</v>
      </c>
    </row>
    <row r="3" spans="2:2" ht="27" customHeight="1" x14ac:dyDescent="0.3">
      <c r="B3" s="11" t="s">
        <v>8</v>
      </c>
    </row>
    <row r="4" spans="2:2" ht="27" customHeight="1" thickBot="1" x14ac:dyDescent="0.35">
      <c r="B4" s="12" t="s">
        <v>4</v>
      </c>
    </row>
    <row r="5" spans="2:2" ht="43.2" x14ac:dyDescent="0.3">
      <c r="B5" s="10" t="s">
        <v>18</v>
      </c>
    </row>
    <row r="6" spans="2:2" ht="28.8" x14ac:dyDescent="0.3">
      <c r="B6" s="5" t="s">
        <v>17</v>
      </c>
    </row>
    <row r="7" spans="2:2" ht="28.8" x14ac:dyDescent="0.3">
      <c r="B7" s="5" t="s">
        <v>5</v>
      </c>
    </row>
    <row r="9" spans="2:2" ht="24.75" customHeight="1" x14ac:dyDescent="0.3">
      <c r="B9" s="6" t="s">
        <v>6</v>
      </c>
    </row>
    <row r="10" spans="2:2" ht="22.8" customHeight="1" x14ac:dyDescent="0.3">
      <c r="B10" s="7" t="s">
        <v>19</v>
      </c>
    </row>
    <row r="11" spans="2:2" ht="62.4" customHeight="1" x14ac:dyDescent="0.3">
      <c r="B11" s="5" t="s">
        <v>41</v>
      </c>
    </row>
  </sheetData>
  <sheetProtection algorithmName="SHA-512" hashValue="gUCI8t61I7LVdBt75b/hVO00w6emUPpVedOs9Zw08pfGsJ5Hul7PQik6K7CpWRaLutUtSNTMtpgPA9BeJ492kg==" saltValue="UTXQiVtjU5r0wMefoggy5Q==" spinCount="100000"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821AF-93B3-4DFD-8CBA-FBB94D7CEC81}">
  <dimension ref="B2:P23"/>
  <sheetViews>
    <sheetView showGridLines="0" tabSelected="1" topLeftCell="A4" zoomScale="80" zoomScaleNormal="80" workbookViewId="0">
      <selection activeCell="K18" sqref="K18"/>
    </sheetView>
  </sheetViews>
  <sheetFormatPr defaultColWidth="9.109375" defaultRowHeight="14.4" x14ac:dyDescent="0.3"/>
  <cols>
    <col min="1" max="1" width="1.109375" style="1" customWidth="1"/>
    <col min="2" max="2" width="55.33203125" style="1" customWidth="1"/>
    <col min="3" max="3" width="15.6640625" style="1" customWidth="1"/>
    <col min="4" max="4" width="10.6640625" style="1" customWidth="1"/>
    <col min="5" max="5" width="14.88671875" style="1" customWidth="1"/>
    <col min="6" max="6" width="14" style="1" customWidth="1"/>
    <col min="7" max="7" width="1.44140625" style="14" customWidth="1"/>
    <col min="8" max="8" width="14.6640625" style="1" customWidth="1"/>
    <col min="9" max="9" width="15.77734375" style="1" customWidth="1"/>
    <col min="10" max="10" width="1.5546875" style="14" customWidth="1"/>
    <col min="11" max="11" width="15.5546875" style="1" customWidth="1"/>
    <col min="12" max="12" width="13.88671875" style="1" customWidth="1"/>
    <col min="13" max="13" width="1.44140625" style="1" customWidth="1"/>
    <col min="14" max="14" width="15.109375" style="1" customWidth="1"/>
    <col min="15" max="15" width="14.21875" style="1" customWidth="1"/>
    <col min="16" max="16" width="18.88671875" style="1" customWidth="1"/>
    <col min="17" max="16384" width="9.109375" style="1"/>
  </cols>
  <sheetData>
    <row r="2" spans="2:16" ht="52.8" customHeight="1" x14ac:dyDescent="0.3">
      <c r="B2" s="50" t="s">
        <v>31</v>
      </c>
      <c r="C2" s="51"/>
      <c r="D2" s="51"/>
      <c r="E2" s="51"/>
      <c r="F2" s="36"/>
    </row>
    <row r="3" spans="2:16" x14ac:dyDescent="0.3">
      <c r="B3" s="36"/>
      <c r="C3" s="36"/>
      <c r="D3" s="36"/>
      <c r="E3" s="36"/>
      <c r="F3" s="36"/>
    </row>
    <row r="4" spans="2:16" x14ac:dyDescent="0.3">
      <c r="B4" s="40" t="s">
        <v>32</v>
      </c>
      <c r="C4" s="52" t="s">
        <v>44</v>
      </c>
      <c r="D4" s="53"/>
      <c r="E4" s="53"/>
      <c r="F4" s="53"/>
    </row>
    <row r="5" spans="2:16" x14ac:dyDescent="0.3">
      <c r="B5" s="36"/>
      <c r="C5" s="36"/>
      <c r="D5" s="36"/>
      <c r="E5" s="36"/>
      <c r="F5" s="36"/>
    </row>
    <row r="6" spans="2:16" ht="15" thickBot="1" x14ac:dyDescent="0.35">
      <c r="B6" s="36"/>
      <c r="C6" s="36"/>
      <c r="D6" s="36"/>
      <c r="E6" s="36"/>
      <c r="F6" s="36"/>
    </row>
    <row r="7" spans="2:16" ht="25.5" customHeight="1" thickBot="1" x14ac:dyDescent="0.35">
      <c r="C7" s="24"/>
      <c r="D7" s="24"/>
      <c r="E7" s="45" t="s">
        <v>11</v>
      </c>
      <c r="F7" s="47"/>
      <c r="G7" s="15"/>
      <c r="H7" s="45" t="s">
        <v>13</v>
      </c>
      <c r="I7" s="46"/>
      <c r="K7" s="48" t="s">
        <v>24</v>
      </c>
      <c r="L7" s="49"/>
      <c r="M7" s="37"/>
      <c r="N7" s="48" t="s">
        <v>25</v>
      </c>
      <c r="O7" s="49"/>
      <c r="P7" s="25"/>
    </row>
    <row r="8" spans="2:16" ht="48" customHeight="1" thickBot="1" x14ac:dyDescent="0.35">
      <c r="B8" s="27" t="s">
        <v>30</v>
      </c>
      <c r="C8" s="18" t="s">
        <v>9</v>
      </c>
      <c r="D8" s="18" t="s">
        <v>34</v>
      </c>
      <c r="E8" s="13" t="s">
        <v>10</v>
      </c>
      <c r="F8" s="19" t="s">
        <v>0</v>
      </c>
      <c r="G8" s="17"/>
      <c r="H8" s="19" t="s">
        <v>12</v>
      </c>
      <c r="I8" s="13" t="s">
        <v>1</v>
      </c>
      <c r="J8" s="17"/>
      <c r="K8" s="19" t="s">
        <v>14</v>
      </c>
      <c r="L8" s="19" t="s">
        <v>2</v>
      </c>
      <c r="M8" s="20"/>
      <c r="N8" s="19" t="s">
        <v>15</v>
      </c>
      <c r="O8" s="19" t="s">
        <v>3</v>
      </c>
      <c r="P8" s="32" t="s">
        <v>23</v>
      </c>
    </row>
    <row r="9" spans="2:16" ht="20.25" customHeight="1" x14ac:dyDescent="0.3">
      <c r="B9" s="28" t="s">
        <v>16</v>
      </c>
      <c r="C9" s="8"/>
      <c r="D9" s="8"/>
      <c r="E9" s="8"/>
      <c r="F9" s="4"/>
      <c r="H9" s="4"/>
      <c r="I9" s="8"/>
      <c r="K9" s="4"/>
      <c r="L9" s="4"/>
      <c r="M9" s="14"/>
      <c r="N9" s="4"/>
      <c r="O9" s="8"/>
      <c r="P9" s="8"/>
    </row>
    <row r="10" spans="2:16" x14ac:dyDescent="0.3">
      <c r="B10" s="29" t="s">
        <v>42</v>
      </c>
      <c r="C10" s="30" t="s">
        <v>29</v>
      </c>
      <c r="D10" s="31">
        <v>1</v>
      </c>
      <c r="E10" s="9">
        <f>[1]Summary!$D$31</f>
        <v>600</v>
      </c>
      <c r="F10" s="3">
        <f t="shared" ref="F10:F18" si="0">SUM(D10*E10)</f>
        <v>600</v>
      </c>
      <c r="G10" s="16"/>
      <c r="H10" s="9">
        <v>0</v>
      </c>
      <c r="I10" s="3">
        <f t="shared" ref="I10:I18" si="1">SUM(D10*H10)</f>
        <v>0</v>
      </c>
      <c r="J10" s="21"/>
      <c r="K10" s="9">
        <v>0</v>
      </c>
      <c r="L10" s="3">
        <f t="shared" ref="L10:L18" si="2">SUM(D10*K10)</f>
        <v>0</v>
      </c>
      <c r="M10" s="16"/>
      <c r="N10" s="9">
        <v>0</v>
      </c>
      <c r="O10" s="3">
        <f t="shared" ref="O10:O18" si="3">SUM(D10*N10)</f>
        <v>0</v>
      </c>
      <c r="P10" s="33">
        <f>SUM(F10+I10+L10+O10)</f>
        <v>600</v>
      </c>
    </row>
    <row r="11" spans="2:16" x14ac:dyDescent="0.3">
      <c r="B11" s="42" t="s">
        <v>43</v>
      </c>
      <c r="C11" s="30" t="s">
        <v>29</v>
      </c>
      <c r="D11" s="31">
        <v>1</v>
      </c>
      <c r="E11" s="9">
        <f>[1]Summary!$E$31</f>
        <v>11867.5</v>
      </c>
      <c r="F11" s="3">
        <f t="shared" si="0"/>
        <v>11867.5</v>
      </c>
      <c r="G11" s="16"/>
      <c r="H11" s="9">
        <v>0</v>
      </c>
      <c r="I11" s="3">
        <f t="shared" si="1"/>
        <v>0</v>
      </c>
      <c r="J11" s="21"/>
      <c r="K11" s="9">
        <v>0</v>
      </c>
      <c r="L11" s="3">
        <f t="shared" si="2"/>
        <v>0</v>
      </c>
      <c r="M11" s="16"/>
      <c r="N11" s="9">
        <v>0</v>
      </c>
      <c r="O11" s="3">
        <f t="shared" si="3"/>
        <v>0</v>
      </c>
      <c r="P11" s="33">
        <f t="shared" ref="P11:P18" si="4">SUM(F11+I11+L11+O11)</f>
        <v>11867.5</v>
      </c>
    </row>
    <row r="12" spans="2:16" x14ac:dyDescent="0.3">
      <c r="B12" s="42" t="s">
        <v>33</v>
      </c>
      <c r="C12" s="30" t="s">
        <v>27</v>
      </c>
      <c r="D12" s="31">
        <v>6</v>
      </c>
      <c r="E12" s="9">
        <f>[1]Summary!$F$31</f>
        <v>250</v>
      </c>
      <c r="F12" s="3">
        <f t="shared" si="0"/>
        <v>1500</v>
      </c>
      <c r="G12" s="16"/>
      <c r="H12" s="9">
        <f>[1]Summary!$F$32</f>
        <v>262.5</v>
      </c>
      <c r="I12" s="3">
        <f t="shared" si="1"/>
        <v>1575</v>
      </c>
      <c r="J12" s="21"/>
      <c r="K12" s="9">
        <f>[1]Summary!$F$33</f>
        <v>275.625</v>
      </c>
      <c r="L12" s="3">
        <f t="shared" si="2"/>
        <v>1653.75</v>
      </c>
      <c r="M12" s="16"/>
      <c r="N12" s="9">
        <f>[1]Summary!$F$34</f>
        <v>289.40625</v>
      </c>
      <c r="O12" s="3">
        <f t="shared" si="3"/>
        <v>1736.4375</v>
      </c>
      <c r="P12" s="33">
        <f t="shared" si="4"/>
        <v>6465.1875</v>
      </c>
    </row>
    <row r="13" spans="2:16" x14ac:dyDescent="0.3">
      <c r="B13" s="29" t="s">
        <v>36</v>
      </c>
      <c r="C13" s="30" t="s">
        <v>27</v>
      </c>
      <c r="D13" s="31">
        <v>1</v>
      </c>
      <c r="E13" s="9">
        <f>[1]Summary!$G$31</f>
        <v>10216.875</v>
      </c>
      <c r="F13" s="3">
        <f t="shared" si="0"/>
        <v>10216.875</v>
      </c>
      <c r="G13" s="16"/>
      <c r="H13" s="9">
        <f>[1]Summary!$G$32</f>
        <v>10727.71875</v>
      </c>
      <c r="I13" s="3">
        <f t="shared" si="1"/>
        <v>10727.71875</v>
      </c>
      <c r="J13" s="21"/>
      <c r="K13" s="9">
        <f>[1]Summary!$G$33</f>
        <v>11264.104687500001</v>
      </c>
      <c r="L13" s="3">
        <f t="shared" si="2"/>
        <v>11264.104687500001</v>
      </c>
      <c r="M13" s="16"/>
      <c r="N13" s="9">
        <f>[1]Summary!$G$34</f>
        <v>11827.309921875001</v>
      </c>
      <c r="O13" s="3">
        <f t="shared" si="3"/>
        <v>11827.309921875001</v>
      </c>
      <c r="P13" s="33">
        <f t="shared" si="4"/>
        <v>44036.008359375002</v>
      </c>
    </row>
    <row r="14" spans="2:16" x14ac:dyDescent="0.3">
      <c r="B14" s="42" t="s">
        <v>37</v>
      </c>
      <c r="C14" s="30" t="s">
        <v>27</v>
      </c>
      <c r="D14" s="31">
        <v>4</v>
      </c>
      <c r="E14" s="9">
        <f>[1]Summary!$H$31</f>
        <v>370</v>
      </c>
      <c r="F14" s="3">
        <f t="shared" si="0"/>
        <v>1480</v>
      </c>
      <c r="G14" s="16"/>
      <c r="H14" s="9">
        <f>[1]Summary!$H$32</f>
        <v>388.5</v>
      </c>
      <c r="I14" s="3">
        <f t="shared" si="1"/>
        <v>1554</v>
      </c>
      <c r="J14" s="21"/>
      <c r="K14" s="9">
        <f>[1]Summary!$H$33</f>
        <v>407.92500000000001</v>
      </c>
      <c r="L14" s="3">
        <f t="shared" si="2"/>
        <v>1631.7</v>
      </c>
      <c r="M14" s="16"/>
      <c r="N14" s="9">
        <f>[1]Summary!$H$34</f>
        <v>428.32125000000002</v>
      </c>
      <c r="O14" s="3">
        <f t="shared" si="3"/>
        <v>1713.2850000000001</v>
      </c>
      <c r="P14" s="33">
        <f t="shared" si="4"/>
        <v>6378.9849999999997</v>
      </c>
    </row>
    <row r="15" spans="2:16" x14ac:dyDescent="0.3">
      <c r="B15" s="42" t="s">
        <v>35</v>
      </c>
      <c r="C15" s="30" t="s">
        <v>27</v>
      </c>
      <c r="D15" s="31">
        <v>3</v>
      </c>
      <c r="E15" s="9">
        <f>[1]Summary!$I$31</f>
        <v>3607.5</v>
      </c>
      <c r="F15" s="3">
        <f t="shared" si="0"/>
        <v>10822.5</v>
      </c>
      <c r="G15" s="16"/>
      <c r="H15" s="9">
        <f>[1]Summary!$I$32</f>
        <v>3787.875</v>
      </c>
      <c r="I15" s="3">
        <f t="shared" si="1"/>
        <v>11363.625</v>
      </c>
      <c r="J15" s="21"/>
      <c r="K15" s="9">
        <f>[1]Summary!$I$33</f>
        <v>3977.2687500000002</v>
      </c>
      <c r="L15" s="3">
        <f t="shared" si="2"/>
        <v>11931.806250000001</v>
      </c>
      <c r="M15" s="16"/>
      <c r="N15" s="9">
        <f>[1]Summary!$I$34</f>
        <v>4176.1321875000003</v>
      </c>
      <c r="O15" s="3">
        <f t="shared" si="3"/>
        <v>12528.396562500002</v>
      </c>
      <c r="P15" s="33">
        <f t="shared" si="4"/>
        <v>46646.327812500007</v>
      </c>
    </row>
    <row r="16" spans="2:16" x14ac:dyDescent="0.3">
      <c r="B16" s="42" t="s">
        <v>38</v>
      </c>
      <c r="C16" s="30" t="s">
        <v>27</v>
      </c>
      <c r="D16" s="31">
        <v>2</v>
      </c>
      <c r="E16" s="9">
        <f>[1]Summary!$J$31</f>
        <v>1158.0550000000001</v>
      </c>
      <c r="F16" s="3">
        <f t="shared" si="0"/>
        <v>2316.11</v>
      </c>
      <c r="G16" s="16"/>
      <c r="H16" s="9">
        <f>[1]Summary!$J$32</f>
        <v>1215.95775</v>
      </c>
      <c r="I16" s="3">
        <f t="shared" si="1"/>
        <v>2431.9155000000001</v>
      </c>
      <c r="J16" s="21"/>
      <c r="K16" s="9">
        <f>[1]Summary!$J$33</f>
        <v>1276.7556375000001</v>
      </c>
      <c r="L16" s="3">
        <f t="shared" si="2"/>
        <v>2553.5112750000003</v>
      </c>
      <c r="M16" s="16"/>
      <c r="N16" s="9">
        <f>[1]Summary!$J$34</f>
        <v>1340.5934193750002</v>
      </c>
      <c r="O16" s="3">
        <f t="shared" si="3"/>
        <v>2681.1868387500003</v>
      </c>
      <c r="P16" s="33">
        <f t="shared" si="4"/>
        <v>9982.7236137500004</v>
      </c>
    </row>
    <row r="17" spans="2:16" x14ac:dyDescent="0.3">
      <c r="B17" s="42" t="s">
        <v>39</v>
      </c>
      <c r="C17" s="30" t="s">
        <v>27</v>
      </c>
      <c r="D17" s="31">
        <v>2</v>
      </c>
      <c r="E17" s="9">
        <f>[1]Summary!$K$31</f>
        <v>1158.0550000000001</v>
      </c>
      <c r="F17" s="3">
        <f t="shared" si="0"/>
        <v>2316.11</v>
      </c>
      <c r="G17" s="16"/>
      <c r="H17" s="9">
        <f>[1]Summary!$K$32</f>
        <v>1215.95775</v>
      </c>
      <c r="I17" s="3">
        <f t="shared" si="1"/>
        <v>2431.9155000000001</v>
      </c>
      <c r="J17" s="21"/>
      <c r="K17" s="9">
        <f>[1]Summary!$K$33</f>
        <v>1276.7556375000001</v>
      </c>
      <c r="L17" s="3">
        <f t="shared" si="2"/>
        <v>2553.5112750000003</v>
      </c>
      <c r="M17" s="16"/>
      <c r="N17" s="9">
        <f>[1]Summary!$K$34</f>
        <v>1340.5934193750002</v>
      </c>
      <c r="O17" s="3">
        <f t="shared" si="3"/>
        <v>2681.1868387500003</v>
      </c>
      <c r="P17" s="33">
        <f t="shared" si="4"/>
        <v>9982.7236137500004</v>
      </c>
    </row>
    <row r="18" spans="2:16" x14ac:dyDescent="0.3">
      <c r="B18" s="29" t="s">
        <v>28</v>
      </c>
      <c r="C18" s="30" t="s">
        <v>27</v>
      </c>
      <c r="D18" s="31">
        <v>1</v>
      </c>
      <c r="E18" s="9">
        <f>[1]Summary!$L$31</f>
        <v>3320</v>
      </c>
      <c r="F18" s="3">
        <f t="shared" si="0"/>
        <v>3320</v>
      </c>
      <c r="G18" s="16"/>
      <c r="H18" s="9">
        <f>[1]Summary!$L$32</f>
        <v>3486</v>
      </c>
      <c r="I18" s="3">
        <f t="shared" si="1"/>
        <v>3486</v>
      </c>
      <c r="J18" s="21"/>
      <c r="K18" s="9">
        <f>[1]Summary!$L$33</f>
        <v>3660.2650000000003</v>
      </c>
      <c r="L18" s="3">
        <f t="shared" si="2"/>
        <v>3660.2650000000003</v>
      </c>
      <c r="M18" s="16"/>
      <c r="N18" s="9">
        <f>[1]Summary!$L$34</f>
        <v>3843.2782500000003</v>
      </c>
      <c r="O18" s="3">
        <f t="shared" si="3"/>
        <v>3843.2782500000003</v>
      </c>
      <c r="P18" s="33">
        <f t="shared" si="4"/>
        <v>14309.543249999999</v>
      </c>
    </row>
    <row r="19" spans="2:16" x14ac:dyDescent="0.3">
      <c r="F19" s="3">
        <f>SUM(F10:F18)</f>
        <v>44439.095000000001</v>
      </c>
      <c r="G19" s="16"/>
      <c r="I19" s="3">
        <f>SUM(I10:I18)</f>
        <v>33570.174749999998</v>
      </c>
      <c r="J19" s="16"/>
      <c r="L19" s="3">
        <f>SUM(L10:L18)</f>
        <v>35248.648487500002</v>
      </c>
      <c r="M19" s="16"/>
      <c r="O19" s="3">
        <f>SUM(O10:O18)</f>
        <v>37011.080911875004</v>
      </c>
      <c r="P19" s="39">
        <f>SUM(P10:P18)</f>
        <v>150268.99914937501</v>
      </c>
    </row>
    <row r="23" spans="2:16" x14ac:dyDescent="0.3">
      <c r="N23" s="41"/>
    </row>
  </sheetData>
  <sheetProtection algorithmName="SHA-512" hashValue="5Y+yjA9Ms8GAitnlPgsRvdND2XoKub2wa2CNlI4lgj6EuIhoFdOSekperCCj3afwhSTQ6t3z/+qMdDqleslilg==" saltValue="4eeSwRWVxTx0H0Ub8iRY5g==" spinCount="100000" sheet="1" objects="1" scenarios="1"/>
  <mergeCells count="6">
    <mergeCell ref="H7:I7"/>
    <mergeCell ref="E7:F7"/>
    <mergeCell ref="K7:L7"/>
    <mergeCell ref="N7:O7"/>
    <mergeCell ref="B2:E2"/>
    <mergeCell ref="C4:F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49659-7072-46EB-90D1-C246C8C09F65}">
  <dimension ref="B2:C20"/>
  <sheetViews>
    <sheetView showGridLines="0" zoomScale="90" zoomScaleNormal="90" workbookViewId="0">
      <selection activeCell="C9" sqref="C9"/>
    </sheetView>
  </sheetViews>
  <sheetFormatPr defaultColWidth="9.109375" defaultRowHeight="14.4" x14ac:dyDescent="0.3"/>
  <cols>
    <col min="1" max="1" width="9.109375" style="1"/>
    <col min="2" max="2" width="51.109375" style="1" customWidth="1"/>
    <col min="3" max="3" width="30.6640625" style="1" customWidth="1"/>
    <col min="4" max="16384" width="9.109375" style="1"/>
  </cols>
  <sheetData>
    <row r="2" spans="2:3" ht="22.5" customHeight="1" x14ac:dyDescent="0.3">
      <c r="B2" s="22" t="s">
        <v>22</v>
      </c>
      <c r="C2" s="23"/>
    </row>
    <row r="3" spans="2:3" ht="28.2" customHeight="1" x14ac:dyDescent="0.3">
      <c r="B3" s="54" t="s">
        <v>7</v>
      </c>
      <c r="C3" s="55"/>
    </row>
    <row r="5" spans="2:3" x14ac:dyDescent="0.3">
      <c r="B5" s="2" t="s">
        <v>16</v>
      </c>
      <c r="C5" s="2" t="s">
        <v>20</v>
      </c>
    </row>
    <row r="6" spans="2:3" x14ac:dyDescent="0.3">
      <c r="B6" s="26" t="str">
        <f>'Cost Proposal'!B10</f>
        <v>Task 1: Kick-Off Meeting (Year 1 Only)</v>
      </c>
      <c r="C6" s="3">
        <f>'Cost Proposal'!P10</f>
        <v>600</v>
      </c>
    </row>
    <row r="7" spans="2:3" x14ac:dyDescent="0.3">
      <c r="B7" s="43" t="str">
        <f>'Cost Proposal'!B11</f>
        <v>Task 1a: Initial Site Visit (Year 1 Only)</v>
      </c>
      <c r="C7" s="3">
        <f>'Cost Proposal'!P11</f>
        <v>11867.5</v>
      </c>
    </row>
    <row r="8" spans="2:3" x14ac:dyDescent="0.3">
      <c r="B8" s="43" t="str">
        <f>'Cost Proposal'!B12</f>
        <v xml:space="preserve">Task 1b: Teleconference Meetings </v>
      </c>
      <c r="C8" s="3">
        <f>'Cost Proposal'!P12</f>
        <v>6465.1875</v>
      </c>
    </row>
    <row r="9" spans="2:3" x14ac:dyDescent="0.3">
      <c r="B9" s="44" t="str">
        <f>'Cost Proposal'!B13</f>
        <v>Task 2: Operations and Maintenance - VIMS Inspection</v>
      </c>
      <c r="C9" s="3">
        <f>'Cost Proposal'!P13</f>
        <v>44036.008359375002</v>
      </c>
    </row>
    <row r="10" spans="2:3" ht="28.8" x14ac:dyDescent="0.3">
      <c r="B10" s="43" t="str">
        <f>'Cost Proposal'!B14</f>
        <v>Additional Inspections / Emergency Maintenance (System Failure)</v>
      </c>
      <c r="C10" s="3">
        <f>'Cost Proposal'!P14</f>
        <v>6378.9849999999997</v>
      </c>
    </row>
    <row r="11" spans="2:3" x14ac:dyDescent="0.3">
      <c r="B11" s="43" t="str">
        <f>'Cost Proposal'!B15</f>
        <v xml:space="preserve">VIMS Replacements </v>
      </c>
      <c r="C11" s="3">
        <f>'Cost Proposal'!P15</f>
        <v>46646.327812500007</v>
      </c>
    </row>
    <row r="12" spans="2:3" x14ac:dyDescent="0.3">
      <c r="B12" s="43" t="str">
        <f>'Cost Proposal'!B16</f>
        <v>Residential Fans</v>
      </c>
      <c r="C12" s="3">
        <f>'Cost Proposal'!P16</f>
        <v>9982.7236137500004</v>
      </c>
    </row>
    <row r="13" spans="2:3" x14ac:dyDescent="0.3">
      <c r="B13" s="43" t="str">
        <f>'Cost Proposal'!B17</f>
        <v>Commercial Fans</v>
      </c>
      <c r="C13" s="3">
        <f>'Cost Proposal'!P17</f>
        <v>9982.7236137500004</v>
      </c>
    </row>
    <row r="14" spans="2:3" ht="16.8" customHeight="1" x14ac:dyDescent="0.3">
      <c r="B14" s="26" t="str">
        <f>'Cost Proposal'!B18</f>
        <v xml:space="preserve">Task 3: Reporting </v>
      </c>
      <c r="C14" s="3">
        <f>'Cost Proposal'!P18</f>
        <v>14309.543249999999</v>
      </c>
    </row>
    <row r="15" spans="2:3" ht="15" thickBot="1" x14ac:dyDescent="0.35"/>
    <row r="16" spans="2:3" ht="29.25" customHeight="1" thickBot="1" x14ac:dyDescent="0.35">
      <c r="B16" s="34" t="s">
        <v>21</v>
      </c>
      <c r="C16" s="35">
        <f>SUM(C6:C14)</f>
        <v>150268.99914937501</v>
      </c>
    </row>
    <row r="18" spans="2:3" ht="15" thickBot="1" x14ac:dyDescent="0.35"/>
    <row r="19" spans="2:3" x14ac:dyDescent="0.3">
      <c r="B19" s="56" t="s">
        <v>40</v>
      </c>
      <c r="C19" s="57"/>
    </row>
    <row r="20" spans="2:3" ht="49.2" customHeight="1" thickBot="1" x14ac:dyDescent="0.35">
      <c r="B20" s="58"/>
      <c r="C20" s="59"/>
    </row>
  </sheetData>
  <sheetProtection algorithmName="SHA-512" hashValue="RnYAUeISuNggk8T9bkkUSdaW+H9AUWTtaY2FYN7Bi6hEGR5C1lnn3KKCeN6Fe1pOsBszce090b/HBAtzmk5ONQ==" saltValue="NAVdFC57ny9YPTVTcxN4JQ==" spinCount="100000" sheet="1" objects="1" scenarios="1"/>
  <mergeCells count="2">
    <mergeCell ref="B3:C3"/>
    <mergeCell ref="B19:C2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vt:lpstr>
      <vt:lpstr>Cost Proposal</vt:lpstr>
      <vt:lpstr>Cost 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Brian Harrington</cp:lastModifiedBy>
  <dcterms:created xsi:type="dcterms:W3CDTF">2020-10-16T19:30:36Z</dcterms:created>
  <dcterms:modified xsi:type="dcterms:W3CDTF">2023-07-10T17:21:14Z</dcterms:modified>
</cp:coreProperties>
</file>